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sanchez\Desktop\Doc Folder\"/>
    </mc:Choice>
  </mc:AlternateContent>
  <bookViews>
    <workbookView xWindow="0" yWindow="0" windowWidth="19200" windowHeight="6855" activeTab="1"/>
  </bookViews>
  <sheets>
    <sheet name="Material" sheetId="1" r:id="rId1"/>
    <sheet name="Case Study WOC" sheetId="5" r:id="rId2"/>
    <sheet name="   " sheetId="4" r:id="rId3"/>
  </sheets>
  <calcPr calcId="152511"/>
</workbook>
</file>

<file path=xl/calcChain.xml><?xml version="1.0" encoding="utf-8"?>
<calcChain xmlns="http://schemas.openxmlformats.org/spreadsheetml/2006/main">
  <c r="H23" i="5" l="1"/>
  <c r="K23" i="5" s="1"/>
  <c r="B23" i="5"/>
  <c r="C23" i="5" s="1"/>
  <c r="D23" i="5"/>
  <c r="B24" i="5"/>
  <c r="C24" i="5" s="1"/>
  <c r="D24" i="5"/>
  <c r="B25" i="5"/>
  <c r="C25" i="5" s="1"/>
  <c r="D25" i="5"/>
  <c r="D26" i="5"/>
  <c r="D27" i="5"/>
  <c r="D22" i="5"/>
  <c r="J22" i="5" s="1"/>
  <c r="B22" i="5"/>
  <c r="H22" i="5" s="1"/>
  <c r="K22" i="5" s="1"/>
  <c r="I11" i="5"/>
  <c r="J11" i="5"/>
  <c r="I12" i="5"/>
  <c r="J12" i="5"/>
  <c r="I13" i="5"/>
  <c r="J13" i="5"/>
  <c r="J10" i="5"/>
  <c r="I10" i="5"/>
  <c r="H11" i="5"/>
  <c r="H12" i="5"/>
  <c r="F18" i="5" s="1"/>
  <c r="B27" i="5" s="1"/>
  <c r="H13" i="5"/>
  <c r="H10" i="5"/>
  <c r="F17" i="5" s="1"/>
  <c r="B26" i="5" s="1"/>
  <c r="G11" i="5"/>
  <c r="G12" i="5"/>
  <c r="G13" i="5"/>
  <c r="G10" i="5"/>
  <c r="B3" i="4"/>
  <c r="G3" i="1"/>
  <c r="J3" i="1"/>
  <c r="C30" i="1"/>
  <c r="D30" i="1"/>
  <c r="E30" i="1"/>
  <c r="F30" i="1"/>
  <c r="F29" i="1"/>
  <c r="E29" i="1"/>
  <c r="D29" i="1"/>
  <c r="C29" i="1"/>
  <c r="D3" i="1"/>
  <c r="G21" i="4"/>
  <c r="E20" i="4"/>
  <c r="D20" i="4" s="1"/>
  <c r="D21" i="4" s="1"/>
  <c r="D17" i="4"/>
  <c r="D18" i="4" s="1"/>
  <c r="D22" i="4" s="1"/>
  <c r="D9" i="4"/>
  <c r="E17" i="4"/>
  <c r="D12" i="4"/>
  <c r="D11" i="4"/>
  <c r="D14" i="4"/>
  <c r="G8" i="1"/>
  <c r="G7" i="1"/>
  <c r="G6" i="1"/>
  <c r="G5" i="1"/>
  <c r="G4" i="1"/>
  <c r="J8" i="1"/>
  <c r="J7" i="1"/>
  <c r="J6" i="1"/>
  <c r="J5" i="1"/>
  <c r="B10" i="1"/>
  <c r="D4" i="1"/>
  <c r="I4" i="1" s="1"/>
  <c r="D5" i="1"/>
  <c r="D6" i="1"/>
  <c r="D7" i="1"/>
  <c r="D8" i="1"/>
  <c r="I8" i="1" s="1"/>
  <c r="J4" i="1"/>
  <c r="J25" i="5" l="1"/>
  <c r="J24" i="5"/>
  <c r="J23" i="5"/>
  <c r="C27" i="5"/>
  <c r="I25" i="5" s="1"/>
  <c r="H24" i="5"/>
  <c r="K24" i="5" s="1"/>
  <c r="H25" i="5"/>
  <c r="K25" i="5" s="1"/>
  <c r="C26" i="5"/>
  <c r="I23" i="5" s="1"/>
  <c r="C22" i="5"/>
  <c r="I22" i="5" s="1"/>
  <c r="E9" i="4"/>
  <c r="E12" i="4"/>
  <c r="E10" i="4"/>
  <c r="K8" i="1"/>
  <c r="K6" i="1"/>
  <c r="K4" i="1"/>
  <c r="I6" i="1"/>
  <c r="K7" i="1"/>
  <c r="I5" i="1"/>
  <c r="K5" i="1"/>
  <c r="I7" i="1"/>
  <c r="D10" i="1"/>
  <c r="I3" i="1"/>
  <c r="K3" i="1"/>
  <c r="I24" i="5" l="1"/>
  <c r="F12" i="4"/>
  <c r="I10" i="1"/>
  <c r="K10" i="1"/>
</calcChain>
</file>

<file path=xl/sharedStrings.xml><?xml version="1.0" encoding="utf-8"?>
<sst xmlns="http://schemas.openxmlformats.org/spreadsheetml/2006/main" count="118" uniqueCount="77">
  <si>
    <t/>
  </si>
  <si>
    <t>Material Description</t>
  </si>
  <si>
    <t>Units</t>
  </si>
  <si>
    <t>Quantity</t>
  </si>
  <si>
    <t>SF</t>
  </si>
  <si>
    <t>Labor Cost</t>
  </si>
  <si>
    <t>Totals</t>
  </si>
  <si>
    <t>12"</t>
  </si>
  <si>
    <t>8"Lt Wt CMU + CFI Foam</t>
  </si>
  <si>
    <t>12" Lt Wt CMU + CFI Foam</t>
  </si>
  <si>
    <t>Wall Dimensions</t>
  </si>
  <si>
    <t>Material Cost</t>
  </si>
  <si>
    <t>Material Waste</t>
  </si>
  <si>
    <t>Your ProBlock Quote</t>
  </si>
  <si>
    <t>8" ProBlock</t>
  </si>
  <si>
    <t>12" ProBlock</t>
  </si>
  <si>
    <t>per unit</t>
  </si>
  <si>
    <t>8" ProBlock "H"</t>
  </si>
  <si>
    <t>12" ProBlock "H"</t>
  </si>
  <si>
    <t>8" ProBlock Architectural - Split Face</t>
  </si>
  <si>
    <t>12" ProBlock Architectural - Split Face</t>
  </si>
  <si>
    <t>Project:</t>
  </si>
  <si>
    <t>*Unit cost for injectable foam ONLY VALID for use as core fill in ProBlock units</t>
  </si>
  <si>
    <t>CFI Injectable Foam* (8" ProBlock cores)</t>
  </si>
  <si>
    <t>CFI Injectable Foam* (12" ProBlock cores)</t>
  </si>
  <si>
    <t>Material Price        (per unit)</t>
  </si>
  <si>
    <t>Labor Price     (per unit)</t>
  </si>
  <si>
    <r>
      <rPr>
        <b/>
        <sz val="11"/>
        <rFont val="Cambria"/>
        <family val="1"/>
      </rPr>
      <t xml:space="preserve">Save time and material costs by estimating using ProBlock Masonry Wall Systems. </t>
    </r>
    <r>
      <rPr>
        <sz val="11"/>
        <rFont val="Cambria"/>
        <family val="1"/>
      </rPr>
      <t>This wall system includes the ProBlock specified as being needed and injectable masonry block core foam from CFI Foam. Combining the material prices for both materials decreases the total material cost and reduces the line items and contingencies on your project estimate. It eliminates the need to estimate insulation seperately. This spreadsheet was created for your convenience at the pleasure of ProBlock Masonry Wall Systems. Contact your local supplier or your personal ProBlock representative for more information.</t>
    </r>
  </si>
  <si>
    <t>12" Block per day</t>
  </si>
  <si>
    <t xml:space="preserve">8" Block per day </t>
  </si>
  <si>
    <t>Current Lay Rates</t>
  </si>
  <si>
    <t>Lay Rate**    (units per day)</t>
  </si>
  <si>
    <r>
      <t xml:space="preserve">** ProBlock Lay Rates based on an average </t>
    </r>
    <r>
      <rPr>
        <b/>
        <sz val="11"/>
        <rFont val="Cambria"/>
        <family val="1"/>
      </rPr>
      <t>20% increase in mason productivity</t>
    </r>
  </si>
  <si>
    <t>Cost per Block</t>
  </si>
  <si>
    <t>Cost of Block per day</t>
  </si>
  <si>
    <t>Lay Rate</t>
  </si>
  <si>
    <t>20% increase covers the upcharge and by saving in your labor costs</t>
  </si>
  <si>
    <t>block total</t>
  </si>
  <si>
    <t>Potential Increase in Productivity</t>
  </si>
  <si>
    <t>Estimate Using ProBlock Masonry Wall System</t>
  </si>
  <si>
    <r>
      <rPr>
        <b/>
        <i/>
        <sz val="11"/>
        <rFont val="Calibri"/>
        <family val="2"/>
      </rPr>
      <t xml:space="preserve">        ↑</t>
    </r>
    <r>
      <rPr>
        <b/>
        <i/>
        <sz val="11"/>
        <rFont val="Cambria"/>
        <family val="1"/>
      </rPr>
      <t xml:space="preserve"> Input YOUR lay rates in this column</t>
    </r>
  </si>
  <si>
    <r>
      <rPr>
        <b/>
        <i/>
        <sz val="11"/>
        <rFont val="Calibri"/>
        <family val="2"/>
      </rPr>
      <t xml:space="preserve">        ↑</t>
    </r>
    <r>
      <rPr>
        <b/>
        <i/>
        <sz val="11"/>
        <rFont val="Cambria"/>
        <family val="1"/>
      </rPr>
      <t xml:space="preserve"> Input YOUR ProBlock quote prices in this column</t>
    </r>
  </si>
  <si>
    <t>8"</t>
  </si>
  <si>
    <t>Light</t>
  </si>
  <si>
    <t>Normal</t>
  </si>
  <si>
    <t>Block Size</t>
  </si>
  <si>
    <t>Weight</t>
  </si>
  <si>
    <t>Type</t>
  </si>
  <si>
    <t>Lay Rate (block per day per mason)</t>
  </si>
  <si>
    <t>Mason Inputs</t>
  </si>
  <si>
    <t>ProBlock Inputs</t>
  </si>
  <si>
    <t>Contractor Name</t>
  </si>
  <si>
    <t>Location</t>
  </si>
  <si>
    <t>Average Crew Size (masons only)</t>
  </si>
  <si>
    <t>ABC Contracting</t>
  </si>
  <si>
    <t>Durham, North Carolina, USA</t>
  </si>
  <si>
    <t>Sample Project Size (# of block estimated)</t>
  </si>
  <si>
    <t>Output</t>
  </si>
  <si>
    <t>Material Price per Unit</t>
  </si>
  <si>
    <t>Labor Price per Unit</t>
  </si>
  <si>
    <t>Lay Rate (average block laid per day per mason)</t>
  </si>
  <si>
    <t>Cost per crew per day</t>
  </si>
  <si>
    <t>Total Cost</t>
  </si>
  <si>
    <t>8" LW</t>
  </si>
  <si>
    <t>8" NW</t>
  </si>
  <si>
    <t>12" LW</t>
  </si>
  <si>
    <t>12" NW</t>
  </si>
  <si>
    <t>8" PB</t>
  </si>
  <si>
    <t>12" PB</t>
  </si>
  <si>
    <t>Production (per crew, per day)</t>
  </si>
  <si>
    <t>Block Size &amp; Type</t>
  </si>
  <si>
    <t>Savings</t>
  </si>
  <si>
    <t>8" LW to 8" PB</t>
  </si>
  <si>
    <t>8" NW to 8" PB</t>
  </si>
  <si>
    <t>12" LW to 12" PB</t>
  </si>
  <si>
    <t>12" NW to 12" PB</t>
  </si>
  <si>
    <t>%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</si>
</sst>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164" formatCode="&quot;$&quot;#,##0.00"/>
    <numFmt numFmtId="165" formatCode="#,##0.000"/>
    <numFmt numFmtId="166" formatCode="0.00%;0.00%;"/>
    <numFmt numFmtId="167" formatCode="#,##0.0"/>
    <numFmt numFmtId="168" formatCode="0%;0%;"/>
    <numFmt numFmtId="169" formatCode="0.0"/>
    <numFmt numFmtId="170" formatCode="&quot;$&quot;#,##0"/>
  </numFmts>
  <fonts count="32"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name val="Cambria"/>
      <family val="1"/>
    </font>
    <font>
      <b/>
      <sz val="14"/>
      <name val="Cambria"/>
      <family val="1"/>
    </font>
    <font>
      <b/>
      <sz val="10"/>
      <name val="Cambria"/>
      <family val="1"/>
    </font>
    <font>
      <b/>
      <sz val="12"/>
      <name val="Cambria"/>
      <family val="1"/>
    </font>
    <font>
      <sz val="11"/>
      <name val="Cambria"/>
      <family val="1"/>
    </font>
    <font>
      <b/>
      <sz val="11"/>
      <name val="Cambria"/>
      <family val="1"/>
    </font>
    <font>
      <sz val="14"/>
      <name val="Cambria"/>
      <family val="1"/>
    </font>
    <font>
      <b/>
      <sz val="20"/>
      <name val="Cambria"/>
      <family val="1"/>
    </font>
    <font>
      <sz val="20"/>
      <name val="Cambria"/>
      <family val="1"/>
    </font>
    <font>
      <b/>
      <i/>
      <sz val="11"/>
      <name val="Cambria"/>
      <family val="1"/>
    </font>
    <font>
      <b/>
      <i/>
      <sz val="11"/>
      <name val="Calibri"/>
      <family val="2"/>
    </font>
    <font>
      <i/>
      <sz val="11"/>
      <name val="Cambria"/>
      <family val="1"/>
    </font>
    <font>
      <i/>
      <sz val="14"/>
      <name val="Cambria"/>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bgColor indexed="64"/>
      </patternFill>
    </fill>
    <fill>
      <patternFill patternType="solid">
        <fgColor rgb="FFFFFF00"/>
        <bgColor indexed="64"/>
      </patternFill>
    </fill>
    <fill>
      <patternFill patternType="solid">
        <fgColor theme="1" tint="0.49998474074526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style="thin">
        <color auto="1"/>
      </top>
      <bottom style="thin">
        <color indexed="64"/>
      </bottom>
      <diagonal/>
    </border>
  </borders>
  <cellStyleXfs count="44">
    <xf numFmtId="0" fontId="0" fillId="0" borderId="0"/>
    <xf numFmtId="44" fontId="18"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8" fillId="0" borderId="0" applyFont="0" applyFill="0" applyBorder="0" applyAlignment="0" applyProtection="0"/>
  </cellStyleXfs>
  <cellXfs count="148">
    <xf numFmtId="0" fontId="0" fillId="0" borderId="0" xfId="0"/>
    <xf numFmtId="0" fontId="23" fillId="0" borderId="0" xfId="0" applyFont="1" applyFill="1" applyBorder="1"/>
    <xf numFmtId="0" fontId="24" fillId="0" borderId="0" xfId="0" applyFont="1" applyFill="1" applyBorder="1" applyAlignment="1">
      <alignment horizontal="center" vertical="center" wrapText="1"/>
    </xf>
    <xf numFmtId="0" fontId="23" fillId="0" borderId="0" xfId="0" applyFont="1" applyFill="1" applyBorder="1" applyAlignment="1">
      <alignment vertical="top"/>
    </xf>
    <xf numFmtId="3" fontId="23" fillId="0" borderId="0" xfId="0" applyNumberFormat="1" applyFont="1" applyFill="1" applyBorder="1" applyAlignment="1">
      <alignment vertical="top"/>
    </xf>
    <xf numFmtId="165" fontId="23" fillId="0" borderId="0" xfId="0" applyNumberFormat="1" applyFont="1" applyFill="1" applyBorder="1" applyAlignment="1">
      <alignment vertical="top"/>
    </xf>
    <xf numFmtId="166" fontId="23" fillId="0" borderId="0" xfId="0" applyNumberFormat="1" applyFont="1" applyFill="1" applyBorder="1" applyAlignment="1">
      <alignment vertical="top"/>
    </xf>
    <xf numFmtId="167" fontId="23" fillId="0" borderId="0" xfId="0" applyNumberFormat="1" applyFont="1" applyFill="1" applyBorder="1" applyAlignment="1">
      <alignment vertical="top"/>
    </xf>
    <xf numFmtId="164" fontId="23" fillId="0" borderId="0" xfId="0" applyNumberFormat="1" applyFont="1" applyFill="1" applyBorder="1" applyAlignment="1">
      <alignment vertical="top"/>
    </xf>
    <xf numFmtId="164" fontId="23" fillId="0" borderId="0" xfId="0" applyNumberFormat="1" applyFont="1" applyFill="1" applyBorder="1" applyAlignment="1">
      <alignment horizontal="right" vertical="top"/>
    </xf>
    <xf numFmtId="0" fontId="23" fillId="0" borderId="20" xfId="0" applyFont="1" applyFill="1" applyBorder="1"/>
    <xf numFmtId="0" fontId="23" fillId="0" borderId="22" xfId="0" applyFont="1" applyFill="1" applyBorder="1"/>
    <xf numFmtId="0" fontId="27" fillId="0" borderId="0" xfId="0" applyFont="1" applyFill="1" applyBorder="1"/>
    <xf numFmtId="0" fontId="23" fillId="0" borderId="28" xfId="0" applyFont="1" applyFill="1" applyBorder="1"/>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3" fillId="0" borderId="31" xfId="0" applyFont="1" applyFill="1" applyBorder="1"/>
    <xf numFmtId="0" fontId="23" fillId="0" borderId="0" xfId="0" applyFont="1" applyFill="1" applyBorder="1" applyAlignment="1">
      <alignment wrapText="1"/>
    </xf>
    <xf numFmtId="0" fontId="23" fillId="0" borderId="0" xfId="0" applyFont="1" applyFill="1" applyBorder="1" applyAlignment="1"/>
    <xf numFmtId="0" fontId="24" fillId="33" borderId="30" xfId="0" applyFont="1" applyFill="1" applyBorder="1" applyAlignment="1">
      <alignment horizontal="center" vertical="center" wrapText="1"/>
    </xf>
    <xf numFmtId="44" fontId="23" fillId="0" borderId="0" xfId="1" applyFont="1" applyFill="1" applyBorder="1"/>
    <xf numFmtId="44" fontId="23" fillId="0" borderId="0" xfId="0" applyNumberFormat="1" applyFont="1" applyFill="1" applyBorder="1"/>
    <xf numFmtId="44" fontId="0" fillId="0" borderId="0" xfId="0" applyNumberFormat="1"/>
    <xf numFmtId="9" fontId="24" fillId="33" borderId="22" xfId="0" applyNumberFormat="1" applyFont="1" applyFill="1" applyBorder="1" applyAlignment="1">
      <alignment horizontal="center"/>
    </xf>
    <xf numFmtId="9" fontId="24" fillId="33" borderId="17" xfId="0" applyNumberFormat="1" applyFont="1" applyFill="1" applyBorder="1" applyAlignment="1">
      <alignment horizontal="center"/>
    </xf>
    <xf numFmtId="9" fontId="24" fillId="33" borderId="23" xfId="0" applyNumberFormat="1" applyFont="1" applyFill="1" applyBorder="1" applyAlignment="1">
      <alignment horizontal="center"/>
    </xf>
    <xf numFmtId="1" fontId="23" fillId="33" borderId="22" xfId="0" applyNumberFormat="1" applyFont="1" applyFill="1" applyBorder="1" applyAlignment="1">
      <alignment horizontal="center"/>
    </xf>
    <xf numFmtId="1" fontId="23" fillId="33" borderId="17" xfId="0" applyNumberFormat="1" applyFont="1" applyFill="1" applyBorder="1" applyAlignment="1">
      <alignment horizontal="center"/>
    </xf>
    <xf numFmtId="1" fontId="23" fillId="33" borderId="23" xfId="0" applyNumberFormat="1" applyFont="1" applyFill="1" applyBorder="1" applyAlignment="1">
      <alignment horizontal="center"/>
    </xf>
    <xf numFmtId="1" fontId="23" fillId="33" borderId="24" xfId="0" applyNumberFormat="1" applyFont="1" applyFill="1" applyBorder="1" applyAlignment="1">
      <alignment horizontal="center"/>
    </xf>
    <xf numFmtId="1" fontId="23" fillId="33" borderId="25" xfId="0" applyNumberFormat="1" applyFont="1" applyFill="1" applyBorder="1" applyAlignment="1">
      <alignment horizontal="center"/>
    </xf>
    <xf numFmtId="1" fontId="23" fillId="33" borderId="26" xfId="0" applyNumberFormat="1" applyFont="1" applyFill="1" applyBorder="1" applyAlignment="1">
      <alignment horizontal="center"/>
    </xf>
    <xf numFmtId="0" fontId="24" fillId="34" borderId="23" xfId="0" applyFont="1" applyFill="1" applyBorder="1" applyAlignment="1">
      <alignment horizontal="center"/>
    </xf>
    <xf numFmtId="0" fontId="24" fillId="34" borderId="26" xfId="0" applyFont="1" applyFill="1" applyBorder="1" applyAlignment="1">
      <alignment horizontal="center"/>
    </xf>
    <xf numFmtId="3" fontId="23" fillId="0" borderId="18" xfId="0" applyNumberFormat="1" applyFont="1" applyFill="1" applyBorder="1" applyAlignment="1">
      <alignment horizontal="center"/>
    </xf>
    <xf numFmtId="168" fontId="23" fillId="0" borderId="18" xfId="0" applyNumberFormat="1" applyFont="1" applyFill="1" applyBorder="1" applyAlignment="1">
      <alignment horizontal="center"/>
    </xf>
    <xf numFmtId="164" fontId="23" fillId="0" borderId="18" xfId="0" applyNumberFormat="1" applyFont="1" applyFill="1" applyBorder="1" applyAlignment="1">
      <alignment horizontal="center"/>
    </xf>
    <xf numFmtId="164" fontId="23" fillId="0" borderId="21" xfId="0" applyNumberFormat="1" applyFont="1" applyFill="1" applyBorder="1" applyAlignment="1">
      <alignment horizontal="center"/>
    </xf>
    <xf numFmtId="3" fontId="23" fillId="0" borderId="17" xfId="0" applyNumberFormat="1" applyFont="1" applyFill="1" applyBorder="1" applyAlignment="1">
      <alignment horizontal="center"/>
    </xf>
    <xf numFmtId="166" fontId="23" fillId="0" borderId="17" xfId="0" applyNumberFormat="1" applyFont="1" applyFill="1" applyBorder="1" applyAlignment="1">
      <alignment horizontal="center"/>
    </xf>
    <xf numFmtId="164" fontId="23" fillId="0" borderId="17" xfId="0" applyNumberFormat="1" applyFont="1" applyFill="1" applyBorder="1" applyAlignment="1">
      <alignment horizontal="center"/>
    </xf>
    <xf numFmtId="164" fontId="23" fillId="0" borderId="23" xfId="0" applyNumberFormat="1" applyFont="1" applyFill="1" applyBorder="1" applyAlignment="1">
      <alignment horizontal="center"/>
    </xf>
    <xf numFmtId="3" fontId="23" fillId="0" borderId="27" xfId="0" applyNumberFormat="1" applyFont="1" applyFill="1" applyBorder="1" applyAlignment="1">
      <alignment horizontal="center"/>
    </xf>
    <xf numFmtId="166" fontId="23" fillId="0" borderId="27" xfId="0" applyNumberFormat="1" applyFont="1" applyFill="1" applyBorder="1" applyAlignment="1">
      <alignment horizontal="center"/>
    </xf>
    <xf numFmtId="164" fontId="23" fillId="0" borderId="27" xfId="0" applyNumberFormat="1" applyFont="1" applyFill="1" applyBorder="1" applyAlignment="1">
      <alignment horizontal="center"/>
    </xf>
    <xf numFmtId="164" fontId="23" fillId="0" borderId="32" xfId="0" applyNumberFormat="1" applyFont="1" applyFill="1" applyBorder="1" applyAlignment="1">
      <alignment horizontal="center"/>
    </xf>
    <xf numFmtId="4" fontId="23" fillId="0" borderId="29" xfId="0" applyNumberFormat="1" applyFont="1" applyFill="1" applyBorder="1" applyAlignment="1">
      <alignment horizontal="center"/>
    </xf>
    <xf numFmtId="3" fontId="23" fillId="0" borderId="29" xfId="0" applyNumberFormat="1" applyFont="1" applyFill="1" applyBorder="1" applyAlignment="1">
      <alignment horizontal="center"/>
    </xf>
    <xf numFmtId="166" fontId="23" fillId="0" borderId="29" xfId="0" applyNumberFormat="1" applyFont="1" applyFill="1" applyBorder="1" applyAlignment="1">
      <alignment horizontal="center"/>
    </xf>
    <xf numFmtId="167" fontId="23" fillId="0" borderId="29" xfId="0" applyNumberFormat="1" applyFont="1" applyFill="1" applyBorder="1" applyAlignment="1">
      <alignment horizontal="center"/>
    </xf>
    <xf numFmtId="164" fontId="23" fillId="0" borderId="29" xfId="0" applyNumberFormat="1" applyFont="1" applyFill="1" applyBorder="1" applyAlignment="1">
      <alignment horizontal="center"/>
    </xf>
    <xf numFmtId="164" fontId="23" fillId="33" borderId="30" xfId="0" applyNumberFormat="1" applyFont="1" applyFill="1" applyBorder="1" applyAlignment="1">
      <alignment horizontal="center"/>
    </xf>
    <xf numFmtId="0" fontId="23" fillId="0" borderId="18" xfId="0" applyFont="1" applyFill="1" applyBorder="1" applyAlignment="1">
      <alignment horizontal="left"/>
    </xf>
    <xf numFmtId="0" fontId="23" fillId="0" borderId="17" xfId="0" applyFont="1" applyFill="1" applyBorder="1" applyAlignment="1">
      <alignment horizontal="left"/>
    </xf>
    <xf numFmtId="0" fontId="23" fillId="0" borderId="27" xfId="0" applyFont="1" applyFill="1" applyBorder="1" applyAlignment="1">
      <alignment horizontal="left"/>
    </xf>
    <xf numFmtId="0" fontId="23" fillId="0" borderId="29" xfId="0" applyFont="1" applyFill="1" applyBorder="1" applyAlignment="1">
      <alignment horizontal="left"/>
    </xf>
    <xf numFmtId="0" fontId="23" fillId="0" borderId="0" xfId="0" applyFont="1" applyFill="1" applyBorder="1" applyAlignment="1">
      <alignment horizontal="left" vertical="top"/>
    </xf>
    <xf numFmtId="4" fontId="23" fillId="0" borderId="29" xfId="0" applyNumberFormat="1" applyFont="1" applyFill="1" applyBorder="1" applyAlignment="1">
      <alignment horizontal="left"/>
    </xf>
    <xf numFmtId="44" fontId="24" fillId="34" borderId="18" xfId="1" applyFont="1" applyFill="1" applyBorder="1"/>
    <xf numFmtId="44" fontId="24" fillId="34" borderId="17" xfId="1" applyFont="1" applyFill="1" applyBorder="1"/>
    <xf numFmtId="44" fontId="24" fillId="34" borderId="25" xfId="1" applyFont="1" applyFill="1" applyBorder="1"/>
    <xf numFmtId="0" fontId="28" fillId="0" borderId="0" xfId="0" applyFont="1" applyFill="1" applyBorder="1" applyAlignment="1">
      <alignment horizontal="left"/>
    </xf>
    <xf numFmtId="0" fontId="19" fillId="0" borderId="0" xfId="0" applyFont="1"/>
    <xf numFmtId="0" fontId="19" fillId="0" borderId="0" xfId="0" applyFont="1" applyAlignment="1">
      <alignment wrapText="1"/>
    </xf>
    <xf numFmtId="0" fontId="21" fillId="0" borderId="0" xfId="0" applyFont="1" applyAlignment="1">
      <alignment horizontal="center" vertical="center"/>
    </xf>
    <xf numFmtId="0" fontId="21" fillId="0" borderId="0" xfId="0" applyFont="1" applyAlignment="1">
      <alignment horizontal="center" vertical="center" wrapText="1"/>
    </xf>
    <xf numFmtId="0" fontId="19" fillId="0" borderId="17" xfId="0" applyFont="1" applyBorder="1" applyAlignment="1">
      <alignment wrapText="1"/>
    </xf>
    <xf numFmtId="0" fontId="19" fillId="0" borderId="17" xfId="0" applyFont="1" applyBorder="1"/>
    <xf numFmtId="1" fontId="30" fillId="0" borderId="17" xfId="0" applyNumberFormat="1" applyFont="1" applyFill="1" applyBorder="1" applyAlignment="1">
      <alignment horizontal="center"/>
    </xf>
    <xf numFmtId="0" fontId="21" fillId="0" borderId="17" xfId="0" applyFont="1" applyBorder="1" applyAlignment="1">
      <alignment horizontal="center" vertical="center" wrapText="1"/>
    </xf>
    <xf numFmtId="8" fontId="19" fillId="0" borderId="17" xfId="0" applyNumberFormat="1" applyFont="1" applyBorder="1" applyAlignment="1">
      <alignment wrapText="1"/>
    </xf>
    <xf numFmtId="1" fontId="19" fillId="0" borderId="17" xfId="0" applyNumberFormat="1" applyFont="1" applyBorder="1"/>
    <xf numFmtId="0" fontId="25" fillId="0" borderId="0" xfId="0" applyFont="1"/>
    <xf numFmtId="0" fontId="31" fillId="0" borderId="0" xfId="0" applyFont="1" applyBorder="1" applyAlignment="1">
      <alignment horizontal="center"/>
    </xf>
    <xf numFmtId="0" fontId="19" fillId="0" borderId="35" xfId="0" applyFont="1" applyBorder="1" applyAlignment="1">
      <alignment horizontal="center"/>
    </xf>
    <xf numFmtId="1" fontId="30" fillId="0" borderId="22" xfId="0" applyNumberFormat="1" applyFont="1" applyFill="1" applyBorder="1" applyAlignment="1">
      <alignment horizontal="center"/>
    </xf>
    <xf numFmtId="1" fontId="30" fillId="0" borderId="23" xfId="0" applyNumberFormat="1" applyFont="1" applyFill="1" applyBorder="1" applyAlignment="1">
      <alignment horizontal="center"/>
    </xf>
    <xf numFmtId="1" fontId="30" fillId="0" borderId="24" xfId="0" applyNumberFormat="1" applyFont="1" applyFill="1" applyBorder="1" applyAlignment="1">
      <alignment horizontal="center"/>
    </xf>
    <xf numFmtId="1" fontId="30" fillId="0" borderId="25" xfId="0" applyNumberFormat="1" applyFont="1" applyFill="1" applyBorder="1" applyAlignment="1">
      <alignment horizontal="center"/>
    </xf>
    <xf numFmtId="1" fontId="30" fillId="0" borderId="26" xfId="0" applyNumberFormat="1" applyFont="1" applyFill="1" applyBorder="1" applyAlignment="1">
      <alignment horizontal="center"/>
    </xf>
    <xf numFmtId="164" fontId="19" fillId="0" borderId="17" xfId="0" applyNumberFormat="1" applyFont="1" applyBorder="1" applyAlignment="1">
      <alignment wrapText="1"/>
    </xf>
    <xf numFmtId="164" fontId="19" fillId="0" borderId="17" xfId="1" applyNumberFormat="1" applyFont="1" applyBorder="1" applyAlignment="1">
      <alignment wrapText="1"/>
    </xf>
    <xf numFmtId="0" fontId="21" fillId="0" borderId="17" xfId="0" applyFont="1" applyFill="1" applyBorder="1" applyAlignment="1">
      <alignment horizontal="center" vertical="center"/>
    </xf>
    <xf numFmtId="0" fontId="21" fillId="0" borderId="0" xfId="0" applyFont="1" applyFill="1" applyBorder="1" applyAlignment="1">
      <alignment horizontal="center" vertical="center"/>
    </xf>
    <xf numFmtId="169" fontId="19" fillId="0" borderId="0" xfId="0" applyNumberFormat="1" applyFont="1" applyFill="1" applyBorder="1" applyAlignment="1">
      <alignment horizontal="center"/>
    </xf>
    <xf numFmtId="170" fontId="19" fillId="0" borderId="0" xfId="0" applyNumberFormat="1" applyFont="1" applyFill="1" applyBorder="1" applyAlignment="1">
      <alignment horizontal="center"/>
    </xf>
    <xf numFmtId="0" fontId="21" fillId="0" borderId="17" xfId="0" applyFont="1" applyFill="1" applyBorder="1" applyAlignment="1">
      <alignment horizontal="center" vertical="center" wrapText="1"/>
    </xf>
    <xf numFmtId="169" fontId="19" fillId="34" borderId="17" xfId="0" applyNumberFormat="1" applyFont="1" applyFill="1" applyBorder="1" applyAlignment="1">
      <alignment horizontal="center"/>
    </xf>
    <xf numFmtId="170" fontId="19" fillId="34" borderId="17" xfId="0" applyNumberFormat="1" applyFont="1" applyFill="1" applyBorder="1" applyAlignment="1">
      <alignment horizontal="center"/>
    </xf>
    <xf numFmtId="9" fontId="19" fillId="0" borderId="17" xfId="43" applyFont="1" applyBorder="1"/>
    <xf numFmtId="0" fontId="26" fillId="0" borderId="0" xfId="0" applyFont="1" applyFill="1" applyBorder="1" applyAlignment="1">
      <alignment horizontal="center"/>
    </xf>
    <xf numFmtId="0" fontId="23" fillId="0" borderId="0" xfId="0" applyFont="1" applyFill="1" applyBorder="1" applyAlignment="1">
      <alignment horizontal="center" wrapText="1"/>
    </xf>
    <xf numFmtId="0" fontId="24" fillId="33" borderId="33" xfId="0" applyFont="1" applyFill="1" applyBorder="1" applyAlignment="1">
      <alignment horizontal="center"/>
    </xf>
    <xf numFmtId="0" fontId="24" fillId="33" borderId="38" xfId="0" applyFont="1" applyFill="1" applyBorder="1" applyAlignment="1">
      <alignment horizontal="center"/>
    </xf>
    <xf numFmtId="0" fontId="24" fillId="33" borderId="34" xfId="0" applyFont="1" applyFill="1" applyBorder="1" applyAlignment="1">
      <alignment horizontal="center"/>
    </xf>
    <xf numFmtId="0" fontId="24" fillId="0" borderId="29" xfId="0" applyFont="1" applyFill="1" applyBorder="1" applyAlignment="1">
      <alignment horizontal="center" vertical="center" wrapText="1"/>
    </xf>
    <xf numFmtId="0" fontId="20" fillId="0" borderId="0" xfId="0" applyFont="1" applyAlignment="1">
      <alignment horizontal="left"/>
    </xf>
    <xf numFmtId="0" fontId="20" fillId="0" borderId="39" xfId="0" applyFont="1" applyBorder="1" applyAlignment="1">
      <alignment horizontal="left"/>
    </xf>
    <xf numFmtId="3" fontId="31" fillId="0" borderId="17" xfId="0" applyNumberFormat="1" applyFont="1" applyBorder="1" applyAlignment="1">
      <alignment horizontal="center"/>
    </xf>
    <xf numFmtId="0" fontId="31" fillId="0" borderId="17" xfId="0" applyFont="1" applyBorder="1" applyAlignment="1">
      <alignment horizontal="center"/>
    </xf>
    <xf numFmtId="0" fontId="21" fillId="0" borderId="17" xfId="0" applyFont="1" applyFill="1" applyBorder="1" applyAlignment="1">
      <alignment horizontal="center" vertical="center" wrapText="1"/>
    </xf>
    <xf numFmtId="0" fontId="24" fillId="0" borderId="17" xfId="0" applyFont="1" applyFill="1" applyBorder="1" applyAlignment="1">
      <alignment horizontal="center"/>
    </xf>
    <xf numFmtId="0" fontId="22" fillId="0" borderId="17" xfId="0" applyFont="1" applyFill="1" applyBorder="1" applyAlignment="1">
      <alignment horizontal="center" wrapText="1"/>
    </xf>
    <xf numFmtId="0" fontId="22" fillId="35" borderId="10" xfId="0" applyFont="1" applyFill="1" applyBorder="1" applyAlignment="1">
      <alignment horizontal="center"/>
    </xf>
    <xf numFmtId="0" fontId="22" fillId="35" borderId="11" xfId="0" applyFont="1" applyFill="1" applyBorder="1" applyAlignment="1">
      <alignment horizontal="center"/>
    </xf>
    <xf numFmtId="0" fontId="22" fillId="35" borderId="12" xfId="0" applyFont="1" applyFill="1" applyBorder="1" applyAlignment="1">
      <alignment horizontal="center"/>
    </xf>
    <xf numFmtId="0" fontId="24" fillId="35" borderId="13" xfId="0" applyFont="1" applyFill="1" applyBorder="1"/>
    <xf numFmtId="0" fontId="23" fillId="35" borderId="20" xfId="0" applyFont="1" applyFill="1" applyBorder="1"/>
    <xf numFmtId="0" fontId="23" fillId="35" borderId="22" xfId="0" applyFont="1" applyFill="1" applyBorder="1"/>
    <xf numFmtId="0" fontId="23" fillId="35" borderId="24" xfId="0" applyFont="1" applyFill="1" applyBorder="1"/>
    <xf numFmtId="0" fontId="23" fillId="35" borderId="15" xfId="0" quotePrefix="1" applyFont="1" applyFill="1" applyBorder="1"/>
    <xf numFmtId="0" fontId="23" fillId="35" borderId="21" xfId="0" applyFont="1" applyFill="1" applyBorder="1"/>
    <xf numFmtId="0" fontId="23" fillId="35" borderId="23" xfId="0" applyFont="1" applyFill="1" applyBorder="1"/>
    <xf numFmtId="0" fontId="23" fillId="35" borderId="26" xfId="0" applyFont="1" applyFill="1" applyBorder="1"/>
    <xf numFmtId="0" fontId="23" fillId="35" borderId="14" xfId="0" applyFont="1" applyFill="1" applyBorder="1"/>
    <xf numFmtId="44" fontId="24" fillId="35" borderId="17" xfId="1" applyFont="1" applyFill="1" applyBorder="1"/>
    <xf numFmtId="3" fontId="23" fillId="36" borderId="18" xfId="0" applyNumberFormat="1" applyFont="1" applyFill="1" applyBorder="1" applyAlignment="1">
      <alignment horizontal="center"/>
    </xf>
    <xf numFmtId="3" fontId="23" fillId="36" borderId="17" xfId="0" applyNumberFormat="1" applyFont="1" applyFill="1" applyBorder="1" applyAlignment="1">
      <alignment horizontal="center"/>
    </xf>
    <xf numFmtId="0" fontId="22" fillId="36" borderId="10" xfId="0" applyFont="1" applyFill="1" applyBorder="1" applyAlignment="1">
      <alignment horizontal="center" vertical="center"/>
    </xf>
    <xf numFmtId="0" fontId="22" fillId="36" borderId="12" xfId="0" applyFont="1" applyFill="1" applyBorder="1" applyAlignment="1">
      <alignment horizontal="center" vertical="center"/>
    </xf>
    <xf numFmtId="0" fontId="22" fillId="36" borderId="36" xfId="0" applyFont="1" applyFill="1" applyBorder="1" applyAlignment="1">
      <alignment horizontal="center" vertical="center"/>
    </xf>
    <xf numFmtId="0" fontId="22" fillId="36" borderId="37" xfId="0" applyFont="1" applyFill="1" applyBorder="1" applyAlignment="1">
      <alignment horizontal="center" vertical="center"/>
    </xf>
    <xf numFmtId="0" fontId="23" fillId="36" borderId="22" xfId="0" applyFont="1" applyFill="1" applyBorder="1"/>
    <xf numFmtId="0" fontId="23" fillId="36" borderId="24" xfId="0" applyFont="1" applyFill="1" applyBorder="1"/>
    <xf numFmtId="0" fontId="24" fillId="0" borderId="0" xfId="0" applyFont="1" applyFill="1" applyBorder="1"/>
    <xf numFmtId="0" fontId="22" fillId="35" borderId="17" xfId="0" applyFont="1" applyFill="1" applyBorder="1" applyAlignment="1">
      <alignment horizontal="center" wrapText="1"/>
    </xf>
    <xf numFmtId="0" fontId="19" fillId="37" borderId="17" xfId="0" applyFont="1" applyFill="1" applyBorder="1"/>
    <xf numFmtId="169" fontId="19" fillId="37" borderId="17" xfId="0" applyNumberFormat="1" applyFont="1" applyFill="1" applyBorder="1" applyAlignment="1">
      <alignment horizontal="center"/>
    </xf>
    <xf numFmtId="170" fontId="19" fillId="37" borderId="17" xfId="0" applyNumberFormat="1" applyFont="1" applyFill="1" applyBorder="1" applyAlignment="1">
      <alignment horizontal="center"/>
    </xf>
    <xf numFmtId="0" fontId="19" fillId="38" borderId="17" xfId="0" applyFont="1" applyFill="1" applyBorder="1"/>
    <xf numFmtId="169" fontId="19" fillId="38" borderId="17" xfId="0" applyNumberFormat="1" applyFont="1" applyFill="1" applyBorder="1" applyAlignment="1">
      <alignment horizontal="center"/>
    </xf>
    <xf numFmtId="170" fontId="19" fillId="38" borderId="17" xfId="0" applyNumberFormat="1" applyFont="1" applyFill="1" applyBorder="1" applyAlignment="1">
      <alignment horizontal="center"/>
    </xf>
    <xf numFmtId="0" fontId="19" fillId="39" borderId="17" xfId="0" applyFont="1" applyFill="1" applyBorder="1" applyAlignment="1">
      <alignment horizontal="center" wrapText="1"/>
    </xf>
    <xf numFmtId="0" fontId="21" fillId="35" borderId="17" xfId="0" applyFont="1" applyFill="1" applyBorder="1" applyAlignment="1">
      <alignment horizontal="center" vertical="center" wrapText="1"/>
    </xf>
    <xf numFmtId="0" fontId="21" fillId="35" borderId="17" xfId="0" applyFont="1" applyFill="1" applyBorder="1" applyAlignment="1">
      <alignment horizontal="center" vertical="center"/>
    </xf>
    <xf numFmtId="0" fontId="22" fillId="35" borderId="35" xfId="0" applyFont="1" applyFill="1" applyBorder="1" applyAlignment="1">
      <alignment horizontal="center"/>
    </xf>
    <xf numFmtId="0" fontId="22" fillId="35" borderId="40" xfId="0" applyFont="1" applyFill="1" applyBorder="1" applyAlignment="1">
      <alignment horizontal="center"/>
    </xf>
    <xf numFmtId="0" fontId="22" fillId="35" borderId="16" xfId="0" applyFont="1" applyFill="1" applyBorder="1" applyAlignment="1">
      <alignment horizontal="center"/>
    </xf>
    <xf numFmtId="0" fontId="22" fillId="35" borderId="19" xfId="0" applyFont="1" applyFill="1" applyBorder="1" applyAlignment="1">
      <alignment horizontal="center"/>
    </xf>
    <xf numFmtId="0" fontId="21" fillId="35" borderId="17" xfId="0" applyFont="1" applyFill="1" applyBorder="1" applyAlignment="1">
      <alignment horizontal="center" vertical="center" wrapText="1"/>
    </xf>
    <xf numFmtId="0" fontId="21" fillId="35" borderId="17" xfId="0" applyFont="1" applyFill="1" applyBorder="1" applyAlignment="1">
      <alignment horizontal="center" vertical="center"/>
    </xf>
    <xf numFmtId="0" fontId="21" fillId="35" borderId="35" xfId="0" applyFont="1" applyFill="1" applyBorder="1" applyAlignment="1">
      <alignment horizontal="center" vertical="center" wrapText="1"/>
    </xf>
    <xf numFmtId="0" fontId="24" fillId="35" borderId="33" xfId="0" applyFont="1" applyFill="1" applyBorder="1" applyAlignment="1">
      <alignment horizontal="center" vertical="center"/>
    </xf>
    <xf numFmtId="0" fontId="24" fillId="35" borderId="38" xfId="0" applyFont="1" applyFill="1" applyBorder="1" applyAlignment="1">
      <alignment horizontal="center" vertical="center"/>
    </xf>
    <xf numFmtId="0" fontId="24" fillId="35" borderId="34" xfId="0" applyFont="1" applyFill="1" applyBorder="1" applyAlignment="1">
      <alignment horizontal="center" vertical="center"/>
    </xf>
    <xf numFmtId="9" fontId="24" fillId="35" borderId="22" xfId="0" applyNumberFormat="1" applyFont="1" applyFill="1" applyBorder="1" applyAlignment="1">
      <alignment horizontal="center" vertical="center"/>
    </xf>
    <xf numFmtId="9" fontId="24" fillId="35" borderId="17" xfId="0" applyNumberFormat="1" applyFont="1" applyFill="1" applyBorder="1" applyAlignment="1">
      <alignment horizontal="center" vertical="center"/>
    </xf>
    <xf numFmtId="9" fontId="24" fillId="35" borderId="23" xfId="0" applyNumberFormat="1" applyFont="1" applyFill="1" applyBorder="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99CCFF"/>
      <color rgb="FFCCECFF"/>
      <color rgb="FFD2E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766763</xdr:colOff>
      <xdr:row>27</xdr:row>
      <xdr:rowOff>133349</xdr:rowOff>
    </xdr:from>
    <xdr:to>
      <xdr:col>10</xdr:col>
      <xdr:colOff>713618</xdr:colOff>
      <xdr:row>35</xdr:row>
      <xdr:rowOff>122113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0488" y="5319712"/>
          <a:ext cx="2380493" cy="1374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Layout" topLeftCell="A18" zoomScaleNormal="100" workbookViewId="0">
      <selection activeCell="D38" sqref="D38"/>
    </sheetView>
  </sheetViews>
  <sheetFormatPr defaultColWidth="9.1328125" defaultRowHeight="13.5" x14ac:dyDescent="0.35"/>
  <cols>
    <col min="1" max="1" width="40" style="1" bestFit="1" customWidth="1"/>
    <col min="2" max="2" width="9.1328125" style="1"/>
    <col min="3" max="3" width="8" style="1" bestFit="1" customWidth="1"/>
    <col min="4" max="4" width="8.265625" style="1" customWidth="1"/>
    <col min="5" max="5" width="8.1328125" style="1" customWidth="1"/>
    <col min="6" max="6" width="9.73046875" style="1" customWidth="1"/>
    <col min="7" max="7" width="15.73046875" style="1" customWidth="1"/>
    <col min="8" max="8" width="11.86328125" style="1" customWidth="1"/>
    <col min="9" max="9" width="10.1328125" style="1" bestFit="1" customWidth="1"/>
    <col min="10" max="10" width="12.73046875" style="1" customWidth="1"/>
    <col min="11" max="11" width="11.1328125" style="1" bestFit="1" customWidth="1"/>
    <col min="12" max="16384" width="9.1328125" style="1"/>
  </cols>
  <sheetData>
    <row r="1" spans="1:11" s="12" customFormat="1" ht="25.15" thickBot="1" x14ac:dyDescent="0.7">
      <c r="A1" s="90" t="s">
        <v>39</v>
      </c>
      <c r="B1" s="90"/>
      <c r="C1" s="90"/>
      <c r="D1" s="90"/>
      <c r="E1" s="90"/>
      <c r="F1" s="90"/>
      <c r="G1" s="90"/>
      <c r="H1" s="90"/>
      <c r="I1" s="90"/>
      <c r="J1" s="90"/>
      <c r="K1" s="90"/>
    </row>
    <row r="2" spans="1:11" s="2" customFormat="1" ht="40.9" thickBot="1" x14ac:dyDescent="0.4">
      <c r="A2" s="14" t="s">
        <v>1</v>
      </c>
      <c r="B2" s="95" t="s">
        <v>10</v>
      </c>
      <c r="C2" s="95"/>
      <c r="D2" s="95" t="s">
        <v>3</v>
      </c>
      <c r="E2" s="95"/>
      <c r="F2" s="15" t="s">
        <v>12</v>
      </c>
      <c r="G2" s="15" t="s">
        <v>31</v>
      </c>
      <c r="H2" s="15" t="s">
        <v>26</v>
      </c>
      <c r="I2" s="15" t="s">
        <v>5</v>
      </c>
      <c r="J2" s="15" t="s">
        <v>25</v>
      </c>
      <c r="K2" s="19" t="s">
        <v>11</v>
      </c>
    </row>
    <row r="3" spans="1:11" ht="13.5" customHeight="1" x14ac:dyDescent="0.35">
      <c r="A3" s="10" t="s">
        <v>8</v>
      </c>
      <c r="B3" s="116"/>
      <c r="C3" s="52" t="s">
        <v>4</v>
      </c>
      <c r="D3" s="34">
        <f>1.17*B3</f>
        <v>0</v>
      </c>
      <c r="E3" s="52" t="s">
        <v>2</v>
      </c>
      <c r="F3" s="35">
        <v>0.03</v>
      </c>
      <c r="G3" s="116">
        <f>1.2*B29</f>
        <v>0</v>
      </c>
      <c r="H3" s="36">
        <v>0</v>
      </c>
      <c r="I3" s="36">
        <f>H3*D3</f>
        <v>0</v>
      </c>
      <c r="J3" s="36">
        <f>B14+B21</f>
        <v>0</v>
      </c>
      <c r="K3" s="37">
        <f>J3*D3</f>
        <v>0</v>
      </c>
    </row>
    <row r="4" spans="1:11" ht="13.5" customHeight="1" x14ac:dyDescent="0.35">
      <c r="A4" s="11" t="s">
        <v>9</v>
      </c>
      <c r="B4" s="117"/>
      <c r="C4" s="53" t="s">
        <v>4</v>
      </c>
      <c r="D4" s="38">
        <f t="shared" ref="D4:D8" si="0">1.17*B4</f>
        <v>0</v>
      </c>
      <c r="E4" s="53" t="s">
        <v>2</v>
      </c>
      <c r="F4" s="39"/>
      <c r="G4" s="117">
        <f>1.2*B30</f>
        <v>0</v>
      </c>
      <c r="H4" s="40">
        <v>0</v>
      </c>
      <c r="I4" s="40">
        <f t="shared" ref="I4:I8" si="1">H4*D4</f>
        <v>0</v>
      </c>
      <c r="J4" s="40">
        <f>B15+B22</f>
        <v>0</v>
      </c>
      <c r="K4" s="41">
        <f t="shared" ref="K4:K8" si="2">J4*D4</f>
        <v>0</v>
      </c>
    </row>
    <row r="5" spans="1:11" ht="13.5" customHeight="1" x14ac:dyDescent="0.35">
      <c r="A5" s="11" t="s">
        <v>17</v>
      </c>
      <c r="B5" s="117"/>
      <c r="C5" s="53" t="s">
        <v>4</v>
      </c>
      <c r="D5" s="38">
        <f t="shared" si="0"/>
        <v>0</v>
      </c>
      <c r="E5" s="53" t="s">
        <v>2</v>
      </c>
      <c r="F5" s="39"/>
      <c r="G5" s="116">
        <f>1.2*B29</f>
        <v>0</v>
      </c>
      <c r="H5" s="40">
        <v>0</v>
      </c>
      <c r="I5" s="40">
        <f t="shared" si="1"/>
        <v>0</v>
      </c>
      <c r="J5" s="40">
        <f>B16+B21</f>
        <v>0</v>
      </c>
      <c r="K5" s="41">
        <f t="shared" si="2"/>
        <v>0</v>
      </c>
    </row>
    <row r="6" spans="1:11" ht="13.5" customHeight="1" x14ac:dyDescent="0.35">
      <c r="A6" s="11" t="s">
        <v>18</v>
      </c>
      <c r="B6" s="117"/>
      <c r="C6" s="53" t="s">
        <v>4</v>
      </c>
      <c r="D6" s="38">
        <f t="shared" si="0"/>
        <v>0</v>
      </c>
      <c r="E6" s="53" t="s">
        <v>2</v>
      </c>
      <c r="F6" s="39"/>
      <c r="G6" s="116">
        <f>1.2*B30</f>
        <v>0</v>
      </c>
      <c r="H6" s="40">
        <v>0</v>
      </c>
      <c r="I6" s="40">
        <f t="shared" si="1"/>
        <v>0</v>
      </c>
      <c r="J6" s="40">
        <f>B17+B22</f>
        <v>0</v>
      </c>
      <c r="K6" s="41">
        <f t="shared" si="2"/>
        <v>0</v>
      </c>
    </row>
    <row r="7" spans="1:11" ht="13.5" customHeight="1" x14ac:dyDescent="0.35">
      <c r="A7" s="11" t="s">
        <v>19</v>
      </c>
      <c r="B7" s="117"/>
      <c r="C7" s="53" t="s">
        <v>4</v>
      </c>
      <c r="D7" s="38">
        <f t="shared" si="0"/>
        <v>0</v>
      </c>
      <c r="E7" s="53" t="s">
        <v>2</v>
      </c>
      <c r="F7" s="39"/>
      <c r="G7" s="117">
        <f>B29*1.2</f>
        <v>0</v>
      </c>
      <c r="H7" s="40">
        <v>0</v>
      </c>
      <c r="I7" s="40">
        <f t="shared" si="1"/>
        <v>0</v>
      </c>
      <c r="J7" s="40">
        <f>B18+B21</f>
        <v>0</v>
      </c>
      <c r="K7" s="41">
        <f t="shared" si="2"/>
        <v>0</v>
      </c>
    </row>
    <row r="8" spans="1:11" ht="13.5" customHeight="1" x14ac:dyDescent="0.35">
      <c r="A8" s="11" t="s">
        <v>20</v>
      </c>
      <c r="B8" s="117"/>
      <c r="C8" s="53" t="s">
        <v>4</v>
      </c>
      <c r="D8" s="38">
        <f t="shared" si="0"/>
        <v>0</v>
      </c>
      <c r="E8" s="53" t="s">
        <v>2</v>
      </c>
      <c r="F8" s="39"/>
      <c r="G8" s="117">
        <f>B30*1.2</f>
        <v>0</v>
      </c>
      <c r="H8" s="40">
        <v>0</v>
      </c>
      <c r="I8" s="40">
        <f t="shared" si="1"/>
        <v>0</v>
      </c>
      <c r="J8" s="40">
        <f>B19+B22</f>
        <v>0</v>
      </c>
      <c r="K8" s="41">
        <f t="shared" si="2"/>
        <v>0</v>
      </c>
    </row>
    <row r="9" spans="1:11" ht="13.5" customHeight="1" thickBot="1" x14ac:dyDescent="0.4">
      <c r="A9" s="16"/>
      <c r="B9" s="42"/>
      <c r="C9" s="54"/>
      <c r="D9" s="42"/>
      <c r="E9" s="54"/>
      <c r="F9" s="43"/>
      <c r="G9" s="42"/>
      <c r="H9" s="44"/>
      <c r="I9" s="44"/>
      <c r="J9" s="44"/>
      <c r="K9" s="45"/>
    </row>
    <row r="10" spans="1:11" ht="13.5" customHeight="1" thickBot="1" x14ac:dyDescent="0.4">
      <c r="A10" s="13" t="s">
        <v>6</v>
      </c>
      <c r="B10" s="46">
        <f>SUM(B3:B8)</f>
        <v>0</v>
      </c>
      <c r="C10" s="57" t="s">
        <v>4</v>
      </c>
      <c r="D10" s="47">
        <f>SUM(D3:D8)</f>
        <v>0</v>
      </c>
      <c r="E10" s="55" t="s">
        <v>2</v>
      </c>
      <c r="F10" s="48"/>
      <c r="G10" s="49"/>
      <c r="H10" s="50"/>
      <c r="I10" s="50">
        <f>SUM(I3:I9)</f>
        <v>0</v>
      </c>
      <c r="J10" s="50"/>
      <c r="K10" s="51">
        <f>SUM(K3:K9)</f>
        <v>0</v>
      </c>
    </row>
    <row r="11" spans="1:11" s="3" customFormat="1" ht="13.9" thickBot="1" x14ac:dyDescent="0.4">
      <c r="B11" s="4"/>
      <c r="D11" s="5"/>
      <c r="E11" s="56"/>
      <c r="F11" s="6"/>
      <c r="G11" s="7"/>
      <c r="H11" s="8"/>
      <c r="I11" s="8"/>
      <c r="J11" s="8"/>
      <c r="K11" s="9" t="s">
        <v>0</v>
      </c>
    </row>
    <row r="12" spans="1:11" ht="15" x14ac:dyDescent="0.4">
      <c r="A12" s="103" t="s">
        <v>13</v>
      </c>
      <c r="B12" s="104"/>
      <c r="C12" s="105"/>
    </row>
    <row r="13" spans="1:11" ht="15" customHeight="1" thickBot="1" x14ac:dyDescent="0.4">
      <c r="A13" s="106" t="s">
        <v>21</v>
      </c>
      <c r="B13" s="114"/>
      <c r="C13" s="110"/>
      <c r="F13" s="91" t="s">
        <v>27</v>
      </c>
      <c r="G13" s="91"/>
      <c r="H13" s="91"/>
      <c r="I13" s="91"/>
      <c r="J13" s="91"/>
    </row>
    <row r="14" spans="1:11" x14ac:dyDescent="0.35">
      <c r="A14" s="107" t="s">
        <v>14</v>
      </c>
      <c r="B14" s="58"/>
      <c r="C14" s="111" t="s">
        <v>16</v>
      </c>
      <c r="F14" s="91"/>
      <c r="G14" s="91"/>
      <c r="H14" s="91"/>
      <c r="I14" s="91"/>
      <c r="J14" s="91"/>
    </row>
    <row r="15" spans="1:11" x14ac:dyDescent="0.35">
      <c r="A15" s="108" t="s">
        <v>15</v>
      </c>
      <c r="B15" s="59"/>
      <c r="C15" s="112" t="s">
        <v>16</v>
      </c>
      <c r="F15" s="91"/>
      <c r="G15" s="91"/>
      <c r="H15" s="91"/>
      <c r="I15" s="91"/>
      <c r="J15" s="91"/>
    </row>
    <row r="16" spans="1:11" x14ac:dyDescent="0.35">
      <c r="A16" s="108" t="s">
        <v>17</v>
      </c>
      <c r="B16" s="59"/>
      <c r="C16" s="112" t="s">
        <v>16</v>
      </c>
      <c r="F16" s="91"/>
      <c r="G16" s="91"/>
      <c r="H16" s="91"/>
      <c r="I16" s="91"/>
      <c r="J16" s="91"/>
    </row>
    <row r="17" spans="1:10" x14ac:dyDescent="0.35">
      <c r="A17" s="108" t="s">
        <v>18</v>
      </c>
      <c r="B17" s="59"/>
      <c r="C17" s="112" t="s">
        <v>16</v>
      </c>
      <c r="F17" s="91"/>
      <c r="G17" s="91"/>
      <c r="H17" s="91"/>
      <c r="I17" s="91"/>
      <c r="J17" s="91"/>
    </row>
    <row r="18" spans="1:10" x14ac:dyDescent="0.35">
      <c r="A18" s="108" t="s">
        <v>19</v>
      </c>
      <c r="B18" s="59"/>
      <c r="C18" s="112" t="s">
        <v>16</v>
      </c>
      <c r="F18" s="91"/>
      <c r="G18" s="91"/>
      <c r="H18" s="91"/>
      <c r="I18" s="91"/>
      <c r="J18" s="91"/>
    </row>
    <row r="19" spans="1:10" x14ac:dyDescent="0.35">
      <c r="A19" s="108" t="s">
        <v>20</v>
      </c>
      <c r="B19" s="59"/>
      <c r="C19" s="112" t="s">
        <v>16</v>
      </c>
      <c r="F19" s="91"/>
      <c r="G19" s="91"/>
      <c r="H19" s="91"/>
      <c r="I19" s="91"/>
      <c r="J19" s="91"/>
    </row>
    <row r="20" spans="1:10" x14ac:dyDescent="0.35">
      <c r="A20" s="108"/>
      <c r="B20" s="115"/>
      <c r="C20" s="112"/>
      <c r="F20" s="91"/>
      <c r="G20" s="91"/>
      <c r="H20" s="91"/>
      <c r="I20" s="91"/>
      <c r="J20" s="91"/>
    </row>
    <row r="21" spans="1:10" x14ac:dyDescent="0.35">
      <c r="A21" s="108" t="s">
        <v>23</v>
      </c>
      <c r="B21" s="59"/>
      <c r="C21" s="112" t="s">
        <v>16</v>
      </c>
      <c r="F21" s="91"/>
      <c r="G21" s="91"/>
      <c r="H21" s="91"/>
      <c r="I21" s="91"/>
      <c r="J21" s="91"/>
    </row>
    <row r="22" spans="1:10" ht="13.9" thickBot="1" x14ac:dyDescent="0.4">
      <c r="A22" s="109" t="s">
        <v>24</v>
      </c>
      <c r="B22" s="60"/>
      <c r="C22" s="113" t="s">
        <v>16</v>
      </c>
      <c r="F22" s="91"/>
      <c r="G22" s="91"/>
      <c r="H22" s="91"/>
      <c r="I22" s="91"/>
      <c r="J22" s="91"/>
    </row>
    <row r="23" spans="1:10" ht="14.25" x14ac:dyDescent="0.45">
      <c r="B23" s="61" t="s">
        <v>41</v>
      </c>
    </row>
    <row r="24" spans="1:10" x14ac:dyDescent="0.35">
      <c r="A24" s="18" t="s">
        <v>22</v>
      </c>
      <c r="B24" s="17"/>
      <c r="C24" s="17"/>
    </row>
    <row r="26" spans="1:10" ht="13.9" thickBot="1" x14ac:dyDescent="0.4"/>
    <row r="27" spans="1:10" x14ac:dyDescent="0.35">
      <c r="A27" s="118" t="s">
        <v>30</v>
      </c>
      <c r="B27" s="119"/>
      <c r="C27" s="92" t="s">
        <v>38</v>
      </c>
      <c r="D27" s="93"/>
      <c r="E27" s="93"/>
      <c r="F27" s="94"/>
    </row>
    <row r="28" spans="1:10" x14ac:dyDescent="0.35">
      <c r="A28" s="120"/>
      <c r="B28" s="121"/>
      <c r="C28" s="23">
        <v>0.1</v>
      </c>
      <c r="D28" s="24">
        <v>0.2</v>
      </c>
      <c r="E28" s="24">
        <v>0.3</v>
      </c>
      <c r="F28" s="25">
        <v>0.4</v>
      </c>
    </row>
    <row r="29" spans="1:10" x14ac:dyDescent="0.35">
      <c r="A29" s="122" t="s">
        <v>29</v>
      </c>
      <c r="B29" s="32"/>
      <c r="C29" s="26">
        <f>B29*1.1</f>
        <v>0</v>
      </c>
      <c r="D29" s="27">
        <f>1.2*B29</f>
        <v>0</v>
      </c>
      <c r="E29" s="27">
        <f>B29*1.3</f>
        <v>0</v>
      </c>
      <c r="F29" s="28">
        <f>B29*1.4</f>
        <v>0</v>
      </c>
    </row>
    <row r="30" spans="1:10" ht="13.9" thickBot="1" x14ac:dyDescent="0.4">
      <c r="A30" s="123" t="s">
        <v>28</v>
      </c>
      <c r="B30" s="33"/>
      <c r="C30" s="29">
        <f>B30*1.1</f>
        <v>0</v>
      </c>
      <c r="D30" s="30">
        <f>1.2*B30</f>
        <v>0</v>
      </c>
      <c r="E30" s="30">
        <f>B30*1.3</f>
        <v>0</v>
      </c>
      <c r="F30" s="31">
        <f>B30*1.4</f>
        <v>0</v>
      </c>
    </row>
    <row r="31" spans="1:10" ht="14.25" x14ac:dyDescent="0.45">
      <c r="B31" s="61" t="s">
        <v>40</v>
      </c>
    </row>
    <row r="33" spans="1:1" x14ac:dyDescent="0.35">
      <c r="A33" s="1" t="s">
        <v>32</v>
      </c>
    </row>
    <row r="35" spans="1:1" x14ac:dyDescent="0.35">
      <c r="A35" s="124" t="s">
        <v>36</v>
      </c>
    </row>
  </sheetData>
  <mergeCells count="7">
    <mergeCell ref="A1:K1"/>
    <mergeCell ref="A12:C12"/>
    <mergeCell ref="F13:J22"/>
    <mergeCell ref="C27:F27"/>
    <mergeCell ref="A27:B28"/>
    <mergeCell ref="D2:E2"/>
    <mergeCell ref="B2:C2"/>
  </mergeCells>
  <pageMargins left="0.75" right="0.75" top="1" bottom="1" header="0.5" footer="0.5"/>
  <pageSetup scale="85" fitToHeight="32766" orientation="landscape" r:id="rId1"/>
  <headerFooter>
    <oddFooter xml:space="preserve">&amp;Cwww.theproblock.com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tabSelected="1" topLeftCell="A9" workbookViewId="0">
      <selection activeCell="M11" sqref="M11"/>
    </sheetView>
  </sheetViews>
  <sheetFormatPr defaultColWidth="9.1328125" defaultRowHeight="12.75" x14ac:dyDescent="0.35"/>
  <cols>
    <col min="1" max="1" width="10" style="62" bestFit="1" customWidth="1"/>
    <col min="2" max="2" width="11" style="62" customWidth="1"/>
    <col min="3" max="3" width="9.1328125" style="63"/>
    <col min="4" max="4" width="11.3984375" style="63" bestFit="1" customWidth="1"/>
    <col min="5" max="5" width="9.1328125" style="63"/>
    <col min="6" max="6" width="15.73046875" style="62" customWidth="1"/>
    <col min="7" max="7" width="9.1328125" style="63"/>
    <col min="8" max="8" width="11.73046875" style="62" customWidth="1"/>
    <col min="9" max="9" width="10.265625" style="62" customWidth="1"/>
    <col min="10" max="12" width="9.1328125" style="62"/>
    <col min="13" max="13" width="10.265625" style="62" customWidth="1"/>
    <col min="14" max="14" width="9.73046875" style="62" bestFit="1" customWidth="1"/>
    <col min="15" max="15" width="9.86328125" style="62" bestFit="1" customWidth="1"/>
    <col min="16" max="16384" width="9.1328125" style="62"/>
  </cols>
  <sheetData>
    <row r="2" spans="1:15" s="72" customFormat="1" ht="17.25" x14ac:dyDescent="0.45">
      <c r="A2" s="96" t="s">
        <v>51</v>
      </c>
      <c r="B2" s="96"/>
      <c r="C2" s="96"/>
      <c r="D2" s="96"/>
      <c r="E2" s="96"/>
      <c r="F2" s="97"/>
      <c r="G2" s="99" t="s">
        <v>54</v>
      </c>
      <c r="H2" s="99"/>
      <c r="I2" s="99"/>
      <c r="J2" s="99"/>
      <c r="K2" s="99"/>
      <c r="L2" s="73"/>
    </row>
    <row r="3" spans="1:15" s="72" customFormat="1" ht="17.25" x14ac:dyDescent="0.45">
      <c r="A3" s="96" t="s">
        <v>52</v>
      </c>
      <c r="B3" s="96"/>
      <c r="C3" s="96"/>
      <c r="D3" s="96"/>
      <c r="E3" s="96"/>
      <c r="F3" s="97"/>
      <c r="G3" s="99" t="s">
        <v>55</v>
      </c>
      <c r="H3" s="99"/>
      <c r="I3" s="99"/>
      <c r="J3" s="99"/>
      <c r="K3" s="99"/>
      <c r="L3" s="73"/>
    </row>
    <row r="4" spans="1:15" s="72" customFormat="1" ht="17.25" x14ac:dyDescent="0.45">
      <c r="A4" s="96" t="s">
        <v>53</v>
      </c>
      <c r="B4" s="96"/>
      <c r="C4" s="96"/>
      <c r="D4" s="96"/>
      <c r="E4" s="96"/>
      <c r="F4" s="97"/>
      <c r="G4" s="99">
        <v>10</v>
      </c>
      <c r="H4" s="99"/>
      <c r="I4" s="99"/>
      <c r="J4" s="99"/>
      <c r="K4" s="99"/>
      <c r="L4" s="73"/>
    </row>
    <row r="5" spans="1:15" s="72" customFormat="1" ht="17.25" x14ac:dyDescent="0.45">
      <c r="A5" s="96" t="s">
        <v>56</v>
      </c>
      <c r="B5" s="96"/>
      <c r="C5" s="96"/>
      <c r="D5" s="96"/>
      <c r="E5" s="96"/>
      <c r="F5" s="97"/>
      <c r="G5" s="98">
        <v>10000</v>
      </c>
      <c r="H5" s="99"/>
      <c r="I5" s="99"/>
      <c r="J5" s="99"/>
      <c r="K5" s="99"/>
      <c r="L5" s="73"/>
    </row>
    <row r="7" spans="1:15" ht="15.4" thickBot="1" x14ac:dyDescent="0.45">
      <c r="A7" s="135" t="s">
        <v>49</v>
      </c>
      <c r="B7" s="136"/>
      <c r="C7" s="136"/>
      <c r="D7" s="136"/>
      <c r="E7" s="136"/>
      <c r="F7" s="136"/>
      <c r="G7" s="137"/>
      <c r="H7" s="137"/>
      <c r="I7" s="137"/>
      <c r="J7" s="138"/>
    </row>
    <row r="8" spans="1:15" ht="39.75" customHeight="1" x14ac:dyDescent="0.35">
      <c r="A8" s="139" t="s">
        <v>45</v>
      </c>
      <c r="B8" s="140" t="s">
        <v>47</v>
      </c>
      <c r="C8" s="139" t="s">
        <v>46</v>
      </c>
      <c r="D8" s="139" t="s">
        <v>58</v>
      </c>
      <c r="E8" s="139" t="s">
        <v>59</v>
      </c>
      <c r="F8" s="141" t="s">
        <v>60</v>
      </c>
      <c r="G8" s="142" t="s">
        <v>38</v>
      </c>
      <c r="H8" s="143"/>
      <c r="I8" s="143"/>
      <c r="J8" s="144"/>
    </row>
    <row r="9" spans="1:15" s="64" customFormat="1" ht="25.5" customHeight="1" x14ac:dyDescent="0.35">
      <c r="A9" s="139"/>
      <c r="B9" s="140"/>
      <c r="C9" s="139"/>
      <c r="D9" s="139"/>
      <c r="E9" s="139"/>
      <c r="F9" s="141"/>
      <c r="G9" s="145">
        <v>0.1</v>
      </c>
      <c r="H9" s="146">
        <v>0.2</v>
      </c>
      <c r="I9" s="146">
        <v>0.3</v>
      </c>
      <c r="J9" s="147">
        <v>0.4</v>
      </c>
    </row>
    <row r="10" spans="1:15" ht="13.5" x14ac:dyDescent="0.35">
      <c r="A10" s="66" t="s">
        <v>42</v>
      </c>
      <c r="B10" s="67" t="s">
        <v>43</v>
      </c>
      <c r="C10" s="66"/>
      <c r="D10" s="80"/>
      <c r="E10" s="81">
        <v>1.1100000000000001</v>
      </c>
      <c r="F10" s="74">
        <v>110</v>
      </c>
      <c r="G10" s="75">
        <f>F10*1.1</f>
        <v>121.00000000000001</v>
      </c>
      <c r="H10" s="68">
        <f>F10*1.2</f>
        <v>132</v>
      </c>
      <c r="I10" s="68">
        <f>1.3*F10</f>
        <v>143</v>
      </c>
      <c r="J10" s="76">
        <f>1.4*F10</f>
        <v>154</v>
      </c>
    </row>
    <row r="11" spans="1:15" ht="13.5" x14ac:dyDescent="0.35">
      <c r="A11" s="66" t="s">
        <v>42</v>
      </c>
      <c r="B11" s="67" t="s">
        <v>44</v>
      </c>
      <c r="C11" s="66"/>
      <c r="D11" s="80"/>
      <c r="E11" s="81">
        <v>1.2</v>
      </c>
      <c r="F11" s="74">
        <v>100</v>
      </c>
      <c r="G11" s="75">
        <f t="shared" ref="G11:G13" si="0">F11*1.1</f>
        <v>110.00000000000001</v>
      </c>
      <c r="H11" s="68">
        <f t="shared" ref="H11:H13" si="1">F11*1.2</f>
        <v>120</v>
      </c>
      <c r="I11" s="68">
        <f t="shared" ref="I11:I13" si="2">1.3*F11</f>
        <v>130</v>
      </c>
      <c r="J11" s="76">
        <f t="shared" ref="J11:J13" si="3">1.4*F11</f>
        <v>140</v>
      </c>
    </row>
    <row r="12" spans="1:15" ht="13.5" x14ac:dyDescent="0.35">
      <c r="A12" s="66" t="s">
        <v>7</v>
      </c>
      <c r="B12" s="67" t="s">
        <v>43</v>
      </c>
      <c r="C12" s="66"/>
      <c r="D12" s="80"/>
      <c r="E12" s="81">
        <v>1.3</v>
      </c>
      <c r="F12" s="74">
        <v>95</v>
      </c>
      <c r="G12" s="75">
        <f t="shared" si="0"/>
        <v>104.50000000000001</v>
      </c>
      <c r="H12" s="68">
        <f t="shared" si="1"/>
        <v>114</v>
      </c>
      <c r="I12" s="68">
        <f t="shared" si="2"/>
        <v>123.5</v>
      </c>
      <c r="J12" s="76">
        <f t="shared" si="3"/>
        <v>133</v>
      </c>
    </row>
    <row r="13" spans="1:15" ht="13.9" thickBot="1" x14ac:dyDescent="0.4">
      <c r="A13" s="66" t="s">
        <v>7</v>
      </c>
      <c r="B13" s="67" t="s">
        <v>44</v>
      </c>
      <c r="C13" s="66"/>
      <c r="D13" s="80"/>
      <c r="E13" s="81">
        <v>1.35</v>
      </c>
      <c r="F13" s="74">
        <v>85</v>
      </c>
      <c r="G13" s="77">
        <f t="shared" si="0"/>
        <v>93.500000000000014</v>
      </c>
      <c r="H13" s="78">
        <f t="shared" si="1"/>
        <v>102</v>
      </c>
      <c r="I13" s="78">
        <f t="shared" si="2"/>
        <v>110.5</v>
      </c>
      <c r="J13" s="79">
        <f t="shared" si="3"/>
        <v>118.99999999999999</v>
      </c>
    </row>
    <row r="15" spans="1:15" ht="15" x14ac:dyDescent="0.4">
      <c r="A15" s="125" t="s">
        <v>50</v>
      </c>
      <c r="B15" s="125"/>
      <c r="C15" s="125"/>
      <c r="D15" s="125"/>
      <c r="E15" s="125"/>
      <c r="F15" s="125"/>
    </row>
    <row r="16" spans="1:15" s="64" customFormat="1" ht="38.25" x14ac:dyDescent="0.35">
      <c r="A16" s="133" t="s">
        <v>45</v>
      </c>
      <c r="B16" s="134" t="s">
        <v>47</v>
      </c>
      <c r="C16" s="133" t="s">
        <v>46</v>
      </c>
      <c r="D16" s="133" t="s">
        <v>58</v>
      </c>
      <c r="E16" s="133" t="s">
        <v>59</v>
      </c>
      <c r="F16" s="133" t="s">
        <v>48</v>
      </c>
      <c r="G16" s="65"/>
      <c r="L16" s="83"/>
      <c r="M16" s="84"/>
      <c r="N16" s="85"/>
      <c r="O16" s="85"/>
    </row>
    <row r="17" spans="1:11" x14ac:dyDescent="0.35">
      <c r="A17" s="66" t="s">
        <v>42</v>
      </c>
      <c r="B17" s="67" t="s">
        <v>43</v>
      </c>
      <c r="C17" s="66"/>
      <c r="D17" s="66"/>
      <c r="E17" s="70">
        <v>1.1100000000000001</v>
      </c>
      <c r="F17" s="71">
        <f>H10</f>
        <v>132</v>
      </c>
    </row>
    <row r="18" spans="1:11" x14ac:dyDescent="0.35">
      <c r="A18" s="66" t="s">
        <v>7</v>
      </c>
      <c r="B18" s="67" t="s">
        <v>43</v>
      </c>
      <c r="C18" s="66"/>
      <c r="D18" s="66"/>
      <c r="E18" s="70">
        <v>1.1499999999999999</v>
      </c>
      <c r="F18" s="71">
        <f>H12</f>
        <v>114</v>
      </c>
    </row>
    <row r="20" spans="1:11" ht="15" x14ac:dyDescent="0.4">
      <c r="A20" s="101" t="s">
        <v>57</v>
      </c>
      <c r="B20" s="101"/>
      <c r="C20" s="101"/>
      <c r="D20" s="101"/>
      <c r="F20" s="102" t="s">
        <v>71</v>
      </c>
      <c r="G20" s="102"/>
      <c r="H20" s="102"/>
      <c r="I20" s="102"/>
      <c r="J20" s="102"/>
      <c r="K20" s="102"/>
    </row>
    <row r="21" spans="1:11" ht="38.25" x14ac:dyDescent="0.35">
      <c r="A21" s="86" t="s">
        <v>70</v>
      </c>
      <c r="B21" s="86" t="s">
        <v>69</v>
      </c>
      <c r="C21" s="86" t="s">
        <v>61</v>
      </c>
      <c r="D21" s="82" t="s">
        <v>62</v>
      </c>
      <c r="F21" s="100" t="s">
        <v>70</v>
      </c>
      <c r="G21" s="100"/>
      <c r="H21" s="86" t="s">
        <v>69</v>
      </c>
      <c r="I21" s="86" t="s">
        <v>61</v>
      </c>
      <c r="J21" s="82" t="s">
        <v>62</v>
      </c>
      <c r="K21" s="69" t="s">
        <v>76</v>
      </c>
    </row>
    <row r="22" spans="1:11" x14ac:dyDescent="0.35">
      <c r="A22" s="126" t="s">
        <v>63</v>
      </c>
      <c r="B22" s="127">
        <f>$G$5/($G$4*F10)</f>
        <v>9.0909090909090917</v>
      </c>
      <c r="C22" s="128">
        <f>B22*$G$4*E10</f>
        <v>100.90909090909093</v>
      </c>
      <c r="D22" s="128">
        <f>$G$5*E10</f>
        <v>11100.000000000002</v>
      </c>
      <c r="F22" s="132" t="s">
        <v>72</v>
      </c>
      <c r="G22" s="132"/>
      <c r="H22" s="87">
        <f>B22-B26</f>
        <v>1.5151515151515156</v>
      </c>
      <c r="I22" s="88">
        <f>C22-C26</f>
        <v>16.818181818181827</v>
      </c>
      <c r="J22" s="88">
        <f>D22-D26</f>
        <v>0</v>
      </c>
      <c r="K22" s="89">
        <f>H22/B22</f>
        <v>0.16666666666666671</v>
      </c>
    </row>
    <row r="23" spans="1:11" x14ac:dyDescent="0.35">
      <c r="A23" s="126" t="s">
        <v>64</v>
      </c>
      <c r="B23" s="127">
        <f>$G$5/($G$4*F11)</f>
        <v>10</v>
      </c>
      <c r="C23" s="128">
        <f>B23*$G$4*E11</f>
        <v>120</v>
      </c>
      <c r="D23" s="128">
        <f>$G$5*E11</f>
        <v>12000</v>
      </c>
      <c r="F23" s="132" t="s">
        <v>73</v>
      </c>
      <c r="G23" s="132"/>
      <c r="H23" s="87">
        <f t="shared" ref="H23:J24" si="4">B23-B26</f>
        <v>2.4242424242424239</v>
      </c>
      <c r="I23" s="88">
        <f t="shared" si="4"/>
        <v>35.909090909090892</v>
      </c>
      <c r="J23" s="88">
        <f t="shared" si="4"/>
        <v>899.99999999999818</v>
      </c>
      <c r="K23" s="89">
        <f t="shared" ref="K23:K25" si="5">H23/B23</f>
        <v>0.24242424242424238</v>
      </c>
    </row>
    <row r="24" spans="1:11" x14ac:dyDescent="0.35">
      <c r="A24" s="126" t="s">
        <v>65</v>
      </c>
      <c r="B24" s="127">
        <f>$G$5/($G$4*F12)</f>
        <v>10.526315789473685</v>
      </c>
      <c r="C24" s="128">
        <f>B24*$G$4*E12</f>
        <v>136.84210526315792</v>
      </c>
      <c r="D24" s="128">
        <f>$G$5*E12</f>
        <v>13000</v>
      </c>
      <c r="F24" s="132" t="s">
        <v>74</v>
      </c>
      <c r="G24" s="132"/>
      <c r="H24" s="87">
        <f t="shared" si="4"/>
        <v>1.7543859649122808</v>
      </c>
      <c r="I24" s="88">
        <f t="shared" si="4"/>
        <v>35.964912280701782</v>
      </c>
      <c r="J24" s="88">
        <f t="shared" si="4"/>
        <v>1500</v>
      </c>
      <c r="K24" s="89">
        <f t="shared" si="5"/>
        <v>0.16666666666666666</v>
      </c>
    </row>
    <row r="25" spans="1:11" x14ac:dyDescent="0.35">
      <c r="A25" s="126" t="s">
        <v>66</v>
      </c>
      <c r="B25" s="127">
        <f>$G$5/($G$4*F13)</f>
        <v>11.764705882352942</v>
      </c>
      <c r="C25" s="128">
        <f>B25*$G$4*E13</f>
        <v>158.82352941176472</v>
      </c>
      <c r="D25" s="128">
        <f>$G$5*E13</f>
        <v>13500</v>
      </c>
      <c r="F25" s="132" t="s">
        <v>75</v>
      </c>
      <c r="G25" s="132"/>
      <c r="H25" s="87">
        <f>B25-B27</f>
        <v>2.9927760577915379</v>
      </c>
      <c r="I25" s="88">
        <f>C25-C27</f>
        <v>57.946336429308587</v>
      </c>
      <c r="J25" s="88">
        <f>D25-D27</f>
        <v>2000</v>
      </c>
      <c r="K25" s="89">
        <f t="shared" si="5"/>
        <v>0.25438596491228072</v>
      </c>
    </row>
    <row r="26" spans="1:11" x14ac:dyDescent="0.35">
      <c r="A26" s="129" t="s">
        <v>67</v>
      </c>
      <c r="B26" s="130">
        <f>$G$5/($G$4*F17)</f>
        <v>7.5757575757575761</v>
      </c>
      <c r="C26" s="131">
        <f>B26*$G$4*E17</f>
        <v>84.090909090909108</v>
      </c>
      <c r="D26" s="131">
        <f>$G$5*E17</f>
        <v>11100.000000000002</v>
      </c>
    </row>
    <row r="27" spans="1:11" x14ac:dyDescent="0.35">
      <c r="A27" s="129" t="s">
        <v>68</v>
      </c>
      <c r="B27" s="130">
        <f>$G$5/($G$4*F18)</f>
        <v>8.7719298245614041</v>
      </c>
      <c r="C27" s="131">
        <f>B27*$G$4*E18</f>
        <v>100.87719298245614</v>
      </c>
      <c r="D27" s="131">
        <f>$G$5*E18</f>
        <v>11500</v>
      </c>
    </row>
  </sheetData>
  <mergeCells count="24">
    <mergeCell ref="F22:G22"/>
    <mergeCell ref="F23:G23"/>
    <mergeCell ref="G2:K2"/>
    <mergeCell ref="G3:K3"/>
    <mergeCell ref="G4:K4"/>
    <mergeCell ref="A2:F2"/>
    <mergeCell ref="A3:F3"/>
    <mergeCell ref="A4:F4"/>
    <mergeCell ref="F8:F9"/>
    <mergeCell ref="A5:F5"/>
    <mergeCell ref="G5:K5"/>
    <mergeCell ref="F24:G24"/>
    <mergeCell ref="F25:G25"/>
    <mergeCell ref="A7:J7"/>
    <mergeCell ref="D8:D9"/>
    <mergeCell ref="A15:F15"/>
    <mergeCell ref="G8:J8"/>
    <mergeCell ref="A8:A9"/>
    <mergeCell ref="B8:B9"/>
    <mergeCell ref="C8:C9"/>
    <mergeCell ref="E8:E9"/>
    <mergeCell ref="F21:G21"/>
    <mergeCell ref="A20:D20"/>
    <mergeCell ref="F20:K2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E10" sqref="E10"/>
    </sheetView>
  </sheetViews>
  <sheetFormatPr defaultRowHeight="12.75" x14ac:dyDescent="0.35"/>
  <cols>
    <col min="2" max="2" width="11" bestFit="1" customWidth="1"/>
    <col min="4" max="4" width="20.1328125" bestFit="1" customWidth="1"/>
    <col min="5" max="5" width="14" bestFit="1" customWidth="1"/>
  </cols>
  <sheetData>
    <row r="2" spans="2:6" x14ac:dyDescent="0.35">
      <c r="B2">
        <v>1300000000</v>
      </c>
    </row>
    <row r="3" spans="2:6" x14ac:dyDescent="0.35">
      <c r="B3">
        <f>B2/300000000</f>
        <v>4.333333333333333</v>
      </c>
    </row>
    <row r="8" spans="2:6" ht="13.5" x14ac:dyDescent="0.35">
      <c r="C8" s="1"/>
      <c r="D8" s="1" t="s">
        <v>34</v>
      </c>
      <c r="E8" s="1" t="s">
        <v>33</v>
      </c>
      <c r="F8" s="1" t="s">
        <v>35</v>
      </c>
    </row>
    <row r="9" spans="2:6" ht="13.5" x14ac:dyDescent="0.35">
      <c r="C9" s="1"/>
      <c r="D9" s="20">
        <f>1.11*165</f>
        <v>183.15</v>
      </c>
      <c r="E9" s="20">
        <f>D9/165</f>
        <v>1.1100000000000001</v>
      </c>
      <c r="F9" s="1">
        <v>165</v>
      </c>
    </row>
    <row r="10" spans="2:6" ht="13.5" x14ac:dyDescent="0.35">
      <c r="C10" s="1"/>
      <c r="D10" s="20"/>
      <c r="E10" s="20">
        <f>D9/137</f>
        <v>1.3368613138686132</v>
      </c>
      <c r="F10" s="1"/>
    </row>
    <row r="11" spans="2:6" ht="13.5" x14ac:dyDescent="0.35">
      <c r="C11" s="1"/>
      <c r="D11" s="20">
        <f>137*1.3</f>
        <v>178.1</v>
      </c>
      <c r="E11" s="20"/>
      <c r="F11" s="1"/>
    </row>
    <row r="12" spans="2:6" ht="13.5" x14ac:dyDescent="0.35">
      <c r="C12" s="1"/>
      <c r="D12" s="20">
        <f>137*1.4</f>
        <v>191.79999999999998</v>
      </c>
      <c r="E12" s="20">
        <f>D9/D12</f>
        <v>0.95490093847758095</v>
      </c>
      <c r="F12" s="1">
        <f>E9-E12</f>
        <v>0.15509906152241915</v>
      </c>
    </row>
    <row r="13" spans="2:6" ht="13.5" x14ac:dyDescent="0.35">
      <c r="C13" s="1"/>
      <c r="D13" s="1"/>
      <c r="E13" s="1"/>
      <c r="F13" s="1"/>
    </row>
    <row r="14" spans="2:6" ht="13.5" x14ac:dyDescent="0.35">
      <c r="C14" s="1"/>
      <c r="D14" s="21">
        <f>D9*5</f>
        <v>915.75</v>
      </c>
      <c r="E14" s="1"/>
      <c r="F14" s="1"/>
    </row>
    <row r="15" spans="2:6" ht="13.5" x14ac:dyDescent="0.35">
      <c r="C15" s="1"/>
      <c r="D15" s="1"/>
      <c r="E15" s="1"/>
      <c r="F15" s="1"/>
    </row>
    <row r="16" spans="2:6" ht="13.5" x14ac:dyDescent="0.35">
      <c r="C16" s="1">
        <v>10000</v>
      </c>
      <c r="D16" s="1" t="s">
        <v>37</v>
      </c>
      <c r="E16" s="1"/>
      <c r="F16" s="1"/>
    </row>
    <row r="17" spans="3:7" ht="13.5" x14ac:dyDescent="0.35">
      <c r="C17" s="1"/>
      <c r="D17" s="1">
        <f>C16/(137*5)</f>
        <v>14.598540145985401</v>
      </c>
      <c r="E17" s="1">
        <f>137*5</f>
        <v>685</v>
      </c>
      <c r="F17" s="1"/>
    </row>
    <row r="18" spans="3:7" ht="13.5" x14ac:dyDescent="0.35">
      <c r="C18" s="1"/>
      <c r="D18" s="21">
        <f>D17*D14</f>
        <v>13368.613138686131</v>
      </c>
      <c r="E18" s="1"/>
      <c r="F18" s="1"/>
    </row>
    <row r="20" spans="3:7" x14ac:dyDescent="0.35">
      <c r="D20">
        <f>C16/E20</f>
        <v>10.416666666666666</v>
      </c>
      <c r="E20">
        <f>192*5</f>
        <v>960</v>
      </c>
    </row>
    <row r="21" spans="3:7" x14ac:dyDescent="0.35">
      <c r="D21" s="22">
        <f>D20*D14</f>
        <v>9539.0625</v>
      </c>
      <c r="G21">
        <f>55/8</f>
        <v>6.875</v>
      </c>
    </row>
    <row r="22" spans="3:7" x14ac:dyDescent="0.35">
      <c r="D22" s="22">
        <f>D18-D21</f>
        <v>3829.5506386861307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Material</vt:lpstr>
      <vt:lpstr>Case Study WOC</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ibrodie</dc:creator>
  <cp:lastModifiedBy>Dalia Sanchez</cp:lastModifiedBy>
  <cp:lastPrinted>2016-01-11T20:33:03Z</cp:lastPrinted>
  <dcterms:created xsi:type="dcterms:W3CDTF">2007-11-20T19:34:08Z</dcterms:created>
  <dcterms:modified xsi:type="dcterms:W3CDTF">2018-06-06T19:01:35Z</dcterms:modified>
</cp:coreProperties>
</file>